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Cap Table" sheetId="1" r:id="rId1"/>
    <sheet name="Liquidation Model" sheetId="2" r:id="rId2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F24" i="1"/>
  <c r="B7" i="2" s="1"/>
  <c r="G24" i="1"/>
  <c r="H24" i="1"/>
  <c r="I24" i="1"/>
  <c r="J24" i="1"/>
  <c r="K24" i="1"/>
  <c r="B24" i="1"/>
  <c r="B9" i="2" s="1"/>
  <c r="B29" i="2" s="1"/>
  <c r="B30" i="2" s="1"/>
  <c r="G53" i="2"/>
  <c r="H53" i="2" s="1"/>
  <c r="I53" i="2" s="1"/>
  <c r="J53" i="2" s="1"/>
  <c r="K53" i="2" s="1"/>
  <c r="D53" i="2"/>
  <c r="E53" i="2" s="1"/>
  <c r="F53" i="2" s="1"/>
  <c r="B53" i="2"/>
  <c r="D52" i="2"/>
  <c r="E52" i="2" s="1"/>
  <c r="F52" i="2" s="1"/>
  <c r="B52" i="2"/>
  <c r="B42" i="2"/>
  <c r="E39" i="2"/>
  <c r="D37" i="2"/>
  <c r="L23" i="2"/>
  <c r="L18" i="2"/>
  <c r="D18" i="2"/>
  <c r="B18" i="2"/>
  <c r="B10" i="2"/>
  <c r="C8" i="2"/>
  <c r="D7" i="2"/>
  <c r="E22" i="2" s="1"/>
  <c r="E38" i="2" s="1"/>
  <c r="C7" i="2"/>
  <c r="C6" i="2"/>
  <c r="B6" i="2"/>
  <c r="L22" i="1"/>
  <c r="D6" i="2"/>
  <c r="E6" i="2" s="1"/>
  <c r="K17" i="2" s="1"/>
  <c r="K37" i="2" s="1"/>
  <c r="B8" i="2"/>
  <c r="D8" i="2"/>
  <c r="E8" i="2" s="1"/>
  <c r="K22" i="1"/>
  <c r="K21" i="1"/>
  <c r="K20" i="1"/>
  <c r="K19" i="1"/>
  <c r="L19" i="1" s="1"/>
  <c r="L16" i="1"/>
  <c r="J16" i="1"/>
  <c r="H16" i="1"/>
  <c r="K16" i="1" s="1"/>
  <c r="J15" i="1"/>
  <c r="H15" i="1"/>
  <c r="F15" i="1"/>
  <c r="K15" i="1" s="1"/>
  <c r="J14" i="1"/>
  <c r="D51" i="2" s="1"/>
  <c r="E51" i="2" s="1"/>
  <c r="H14" i="1"/>
  <c r="B51" i="2" s="1"/>
  <c r="B61" i="2" s="1"/>
  <c r="F14" i="1"/>
  <c r="D14" i="1"/>
  <c r="K11" i="1"/>
  <c r="K10" i="1"/>
  <c r="B11" i="2" l="1"/>
  <c r="K15" i="2" s="1"/>
  <c r="H17" i="2"/>
  <c r="H37" i="2" s="1"/>
  <c r="F22" i="2"/>
  <c r="F38" i="2" s="1"/>
  <c r="I17" i="2"/>
  <c r="I37" i="2" s="1"/>
  <c r="J17" i="2"/>
  <c r="C17" i="2"/>
  <c r="K18" i="2"/>
  <c r="C29" i="2"/>
  <c r="L15" i="1"/>
  <c r="L20" i="1"/>
  <c r="B3" i="1"/>
  <c r="D27" i="2"/>
  <c r="D39" i="2" s="1"/>
  <c r="L10" i="1"/>
  <c r="H18" i="2"/>
  <c r="L11" i="1"/>
  <c r="I18" i="2"/>
  <c r="E7" i="2"/>
  <c r="D22" i="2" s="1"/>
  <c r="K14" i="1"/>
  <c r="L21" i="1"/>
  <c r="G17" i="2"/>
  <c r="F17" i="2"/>
  <c r="E17" i="2"/>
  <c r="L28" i="2"/>
  <c r="J15" i="2" l="1"/>
  <c r="I15" i="2"/>
  <c r="C15" i="2"/>
  <c r="F8" i="2"/>
  <c r="F15" i="2"/>
  <c r="L15" i="2"/>
  <c r="F9" i="2"/>
  <c r="C37" i="2"/>
  <c r="C18" i="2"/>
  <c r="C22" i="2" s="1"/>
  <c r="C38" i="2" s="1"/>
  <c r="C52" i="2" s="1"/>
  <c r="D15" i="2"/>
  <c r="B15" i="2"/>
  <c r="J18" i="2"/>
  <c r="J23" i="2" s="1"/>
  <c r="J37" i="2"/>
  <c r="F6" i="2"/>
  <c r="G15" i="2"/>
  <c r="F7" i="2"/>
  <c r="H15" i="2"/>
  <c r="B24" i="2"/>
  <c r="B25" i="2" s="1"/>
  <c r="B19" i="2"/>
  <c r="C19" i="2" s="1"/>
  <c r="D19" i="2" s="1"/>
  <c r="F10" i="2"/>
  <c r="E15" i="2"/>
  <c r="B20" i="2"/>
  <c r="C24" i="2"/>
  <c r="L39" i="2"/>
  <c r="E18" i="2"/>
  <c r="E37" i="2"/>
  <c r="D38" i="2"/>
  <c r="D23" i="2"/>
  <c r="K23" i="2"/>
  <c r="G18" i="2"/>
  <c r="G37" i="2"/>
  <c r="L32" i="2"/>
  <c r="D20" i="2"/>
  <c r="E19" i="2"/>
  <c r="F19" i="2" s="1"/>
  <c r="G19" i="2" s="1"/>
  <c r="H19" i="2" s="1"/>
  <c r="I19" i="2" s="1"/>
  <c r="J19" i="2" s="1"/>
  <c r="I23" i="2"/>
  <c r="H23" i="2"/>
  <c r="C30" i="2"/>
  <c r="D29" i="2"/>
  <c r="E29" i="2" s="1"/>
  <c r="F29" i="2" s="1"/>
  <c r="G29" i="2" s="1"/>
  <c r="H29" i="2" s="1"/>
  <c r="I29" i="2" s="1"/>
  <c r="J29" i="2" s="1"/>
  <c r="K29" i="2" s="1"/>
  <c r="L29" i="2" s="1"/>
  <c r="L30" i="2" s="1"/>
  <c r="J28" i="2"/>
  <c r="F18" i="2"/>
  <c r="F37" i="2"/>
  <c r="L14" i="1"/>
  <c r="L24" i="1" s="1"/>
  <c r="C20" i="2"/>
  <c r="L37" i="2"/>
  <c r="F11" i="2" l="1"/>
  <c r="L41" i="2"/>
  <c r="L40" i="2"/>
  <c r="L51" i="2"/>
  <c r="L38" i="2"/>
  <c r="L42" i="2" s="1"/>
  <c r="L53" i="2"/>
  <c r="L52" i="2"/>
  <c r="C42" i="2"/>
  <c r="C51" i="2"/>
  <c r="C53" i="2"/>
  <c r="C25" i="2"/>
  <c r="D24" i="2"/>
  <c r="E24" i="2" s="1"/>
  <c r="F24" i="2" s="1"/>
  <c r="G24" i="2" s="1"/>
  <c r="H24" i="2" s="1"/>
  <c r="I24" i="2" s="1"/>
  <c r="J24" i="2" s="1"/>
  <c r="I28" i="2"/>
  <c r="J32" i="2"/>
  <c r="J30" i="2"/>
  <c r="K19" i="2"/>
  <c r="J20" i="2"/>
  <c r="K28" i="2"/>
  <c r="D28" i="2"/>
  <c r="H20" i="2"/>
  <c r="H28" i="2"/>
  <c r="G51" i="2"/>
  <c r="F20" i="2"/>
  <c r="F23" i="2"/>
  <c r="I20" i="2"/>
  <c r="G20" i="2"/>
  <c r="G52" i="2" s="1"/>
  <c r="G23" i="2"/>
  <c r="E23" i="2"/>
  <c r="E20" i="2"/>
  <c r="C61" i="2" l="1"/>
  <c r="L48" i="2"/>
  <c r="L47" i="2"/>
  <c r="L57" i="2"/>
  <c r="L56" i="2"/>
  <c r="L58" i="2"/>
  <c r="L59" i="2"/>
  <c r="K24" i="2"/>
  <c r="J25" i="2"/>
  <c r="H25" i="2"/>
  <c r="I25" i="2"/>
  <c r="D25" i="2"/>
  <c r="F28" i="2"/>
  <c r="F25" i="2"/>
  <c r="H40" i="2"/>
  <c r="H41" i="2"/>
  <c r="H51" i="2"/>
  <c r="H39" i="2"/>
  <c r="H52" i="2"/>
  <c r="H38" i="2"/>
  <c r="H42" i="2" s="1"/>
  <c r="D30" i="2"/>
  <c r="D32" i="2"/>
  <c r="I30" i="2"/>
  <c r="I32" i="2"/>
  <c r="E25" i="2"/>
  <c r="E28" i="2"/>
  <c r="K32" i="2"/>
  <c r="K30" i="2"/>
  <c r="G25" i="2"/>
  <c r="G28" i="2"/>
  <c r="G40" i="2"/>
  <c r="G39" i="2"/>
  <c r="G41" i="2"/>
  <c r="G38" i="2"/>
  <c r="H30" i="2"/>
  <c r="H32" i="2"/>
  <c r="J38" i="2"/>
  <c r="J40" i="2"/>
  <c r="J51" i="2"/>
  <c r="J52" i="2"/>
  <c r="J39" i="2"/>
  <c r="J41" i="2"/>
  <c r="I40" i="2"/>
  <c r="I38" i="2"/>
  <c r="I42" i="2" s="1"/>
  <c r="I51" i="2"/>
  <c r="I39" i="2"/>
  <c r="I41" i="2"/>
  <c r="I52" i="2"/>
  <c r="L19" i="2"/>
  <c r="L20" i="2" s="1"/>
  <c r="K20" i="2"/>
  <c r="J42" i="2" l="1"/>
  <c r="L61" i="2"/>
  <c r="G42" i="2"/>
  <c r="L24" i="2"/>
  <c r="L25" i="2" s="1"/>
  <c r="K25" i="2"/>
  <c r="F32" i="2"/>
  <c r="F30" i="2"/>
  <c r="K39" i="2"/>
  <c r="K38" i="2"/>
  <c r="K42" i="2" s="1"/>
  <c r="K51" i="2"/>
  <c r="K41" i="2"/>
  <c r="K52" i="2"/>
  <c r="K40" i="2"/>
  <c r="J59" i="2"/>
  <c r="J58" i="2"/>
  <c r="J57" i="2"/>
  <c r="J56" i="2"/>
  <c r="E30" i="2"/>
  <c r="E32" i="2"/>
  <c r="G57" i="2"/>
  <c r="G58" i="2"/>
  <c r="G59" i="2"/>
  <c r="G56" i="2"/>
  <c r="D40" i="2"/>
  <c r="D41" i="2"/>
  <c r="I47" i="2"/>
  <c r="I48" i="2"/>
  <c r="H59" i="2"/>
  <c r="H58" i="2"/>
  <c r="H57" i="2"/>
  <c r="H56" i="2"/>
  <c r="I59" i="2"/>
  <c r="I58" i="2"/>
  <c r="I56" i="2"/>
  <c r="I57" i="2"/>
  <c r="G48" i="2"/>
  <c r="G47" i="2"/>
  <c r="H47" i="2"/>
  <c r="H48" i="2"/>
  <c r="J48" i="2"/>
  <c r="J47" i="2"/>
  <c r="J61" i="2" s="1"/>
  <c r="G32" i="2"/>
  <c r="G30" i="2"/>
  <c r="F40" i="2"/>
  <c r="F41" i="2"/>
  <c r="F39" i="2"/>
  <c r="D42" i="2" l="1"/>
  <c r="F51" i="2"/>
  <c r="F42" i="2"/>
  <c r="H61" i="2"/>
  <c r="G61" i="2"/>
  <c r="I61" i="2"/>
  <c r="F48" i="2"/>
  <c r="F47" i="2"/>
  <c r="F61" i="2" s="1"/>
  <c r="E40" i="2"/>
  <c r="E42" i="2" s="1"/>
  <c r="E41" i="2"/>
  <c r="F57" i="2"/>
  <c r="F59" i="2"/>
  <c r="F58" i="2"/>
  <c r="F56" i="2"/>
  <c r="K47" i="2"/>
  <c r="K48" i="2"/>
  <c r="D57" i="2"/>
  <c r="D56" i="2"/>
  <c r="D58" i="2"/>
  <c r="D59" i="2"/>
  <c r="D47" i="2"/>
  <c r="D48" i="2"/>
  <c r="K58" i="2"/>
  <c r="K57" i="2"/>
  <c r="K56" i="2"/>
  <c r="K59" i="2"/>
  <c r="K61" i="2" l="1"/>
  <c r="D61" i="2"/>
  <c r="E56" i="2"/>
  <c r="E57" i="2"/>
  <c r="E59" i="2"/>
  <c r="E58" i="2"/>
  <c r="E47" i="2"/>
  <c r="E48" i="2"/>
  <c r="E61" i="2" l="1"/>
</calcChain>
</file>

<file path=xl/comments1.xml><?xml version="1.0" encoding="utf-8"?>
<comments xmlns="http://schemas.openxmlformats.org/spreadsheetml/2006/main">
  <authors>
    <author/>
  </authors>
  <commentList>
    <comment ref="L16" authorId="0">
      <text>
        <r>
          <rPr>
            <sz val="10"/>
            <color rgb="FF000000"/>
            <rFont val="Arial"/>
          </rPr>
          <t>srs converts to common because sale price per share is above cost of $10/share
 --fred Sun Oct 09 2011 12:30:55 GMT-0400 (EDT)</t>
        </r>
      </text>
    </comment>
    <comment ref="G18" authorId="0">
      <text>
        <r>
          <rPr>
            <sz val="10"/>
            <color rgb="FF000000"/>
            <rFont val="Arial"/>
          </rPr>
          <t>srs b converts to common because $5/share residual is equal to $5/share cost
 --fred Sun Oct 09 2011 12:32:24 GMT-0400 (EDT)</t>
        </r>
      </text>
    </comment>
    <comment ref="F20" authorId="0">
      <text>
        <r>
          <rPr>
            <sz val="10"/>
            <color rgb="FF000000"/>
            <rFont val="Arial"/>
          </rPr>
          <t>Srs A converts to common because $3.53/share residual is greater than $2.50/share cost
 --fred Sun Oct 09 2011 12:48:37 GMT-0400 (EDT)</t>
        </r>
      </text>
    </comment>
  </commentList>
</comments>
</file>

<file path=xl/sharedStrings.xml><?xml version="1.0" encoding="utf-8"?>
<sst xmlns="http://schemas.openxmlformats.org/spreadsheetml/2006/main" count="78" uniqueCount="54">
  <si>
    <t>XYZ Company Capitalization</t>
  </si>
  <si>
    <t>Current Post Money Valuation</t>
  </si>
  <si>
    <t>Common Shares</t>
  </si>
  <si>
    <t>Series A (cost)</t>
  </si>
  <si>
    <t>Series A (shares)</t>
  </si>
  <si>
    <t>Series B (cost)</t>
  </si>
  <si>
    <t>Series B (shares)</t>
  </si>
  <si>
    <t>Series C (cost)</t>
  </si>
  <si>
    <t>Series C (shares)</t>
  </si>
  <si>
    <t>Options</t>
  </si>
  <si>
    <t>Total Cost</t>
  </si>
  <si>
    <t>Total Shares</t>
  </si>
  <si>
    <t>Ownership</t>
  </si>
  <si>
    <t>Share Price:</t>
  </si>
  <si>
    <t>(fully diluted)</t>
  </si>
  <si>
    <t>Founders:</t>
  </si>
  <si>
    <t>Sharon</t>
  </si>
  <si>
    <t>Mike</t>
  </si>
  <si>
    <t>Investors:</t>
  </si>
  <si>
    <t>AVC</t>
  </si>
  <si>
    <t>BVC</t>
  </si>
  <si>
    <t>CVC</t>
  </si>
  <si>
    <t>Management:</t>
  </si>
  <si>
    <t>CEO</t>
  </si>
  <si>
    <t>Other Senior Mgmt</t>
  </si>
  <si>
    <t>Other Employees</t>
  </si>
  <si>
    <t>Unissued Options</t>
  </si>
  <si>
    <t>Totals</t>
  </si>
  <si>
    <t>XYZ Company</t>
  </si>
  <si>
    <t>Liquidation Model</t>
  </si>
  <si>
    <t>Shareholdings:</t>
  </si>
  <si>
    <t>Shares</t>
  </si>
  <si>
    <t>Share Price</t>
  </si>
  <si>
    <t>Cost</t>
  </si>
  <si>
    <t>Liquidation Preference</t>
  </si>
  <si>
    <t>% Ownership</t>
  </si>
  <si>
    <t>Series C</t>
  </si>
  <si>
    <t>Series B</t>
  </si>
  <si>
    <t>Series A</t>
  </si>
  <si>
    <t>Common Stock</t>
  </si>
  <si>
    <t>Sale Price</t>
  </si>
  <si>
    <t>sale price per fully diluted share</t>
  </si>
  <si>
    <t>Series C Liquidation Preference</t>
  </si>
  <si>
    <t>Residual for others</t>
  </si>
  <si>
    <t>Shares left after Srs C Liquidation</t>
  </si>
  <si>
    <t>Residual/share</t>
  </si>
  <si>
    <t>Series B Liquidation Preference</t>
  </si>
  <si>
    <t>Shares left after Srs B Liquidation</t>
  </si>
  <si>
    <t>Series A Liquidation Preference</t>
  </si>
  <si>
    <t>Shares left after Srs A Liquidation</t>
  </si>
  <si>
    <t>Common &amp; Options</t>
  </si>
  <si>
    <t>Proceeds:</t>
  </si>
  <si>
    <t>Proceeds Per Shareholder:</t>
  </si>
  <si>
    <t>Unissued Options (assuming they are issued)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</si>
</sst>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mm\ d\,\ yyyy;@"/>
    <numFmt numFmtId="166" formatCode="&quot;$&quot;#,##0"/>
  </numFmts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723900</xdr:colOff>
      <xdr:row>57</xdr:row>
      <xdr:rowOff>133350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pane ySplit="1" topLeftCell="A2" activePane="bottomLeft" state="frozen"/>
      <selection pane="bottomLeft" activeCell="K26" sqref="K26"/>
    </sheetView>
  </sheetViews>
  <sheetFormatPr defaultColWidth="17.140625" defaultRowHeight="12.75" customHeight="1" x14ac:dyDescent="0.2"/>
  <cols>
    <col min="1" max="1" width="25.42578125" customWidth="1"/>
  </cols>
  <sheetData>
    <row r="1" spans="1:12" ht="12.75" customHeight="1" x14ac:dyDescent="0.2">
      <c r="A1" t="s">
        <v>0</v>
      </c>
    </row>
    <row r="2" spans="1:12" ht="12.75" customHeight="1" x14ac:dyDescent="0.2">
      <c r="A2" s="4">
        <v>40812</v>
      </c>
    </row>
    <row r="3" spans="1:12" ht="12.75" customHeight="1" x14ac:dyDescent="0.2">
      <c r="A3" t="s">
        <v>1</v>
      </c>
      <c r="B3" s="5">
        <f>K24*H7</f>
        <v>51000000</v>
      </c>
    </row>
    <row r="6" spans="1:12" ht="12.75" customHeight="1" x14ac:dyDescent="0.2"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</row>
    <row r="7" spans="1:12" ht="12.75" customHeight="1" x14ac:dyDescent="0.2">
      <c r="A7" t="s">
        <v>13</v>
      </c>
      <c r="D7" s="3">
        <v>2.5</v>
      </c>
      <c r="E7" s="3"/>
      <c r="F7" s="3">
        <v>5</v>
      </c>
      <c r="G7" s="3"/>
      <c r="H7" s="3">
        <v>10</v>
      </c>
      <c r="L7" t="s">
        <v>14</v>
      </c>
    </row>
    <row r="9" spans="1:12" ht="12.75" customHeight="1" x14ac:dyDescent="0.2">
      <c r="A9" t="s">
        <v>15</v>
      </c>
      <c r="F9" s="2"/>
      <c r="G9" s="5"/>
      <c r="H9" s="2"/>
      <c r="I9" s="2"/>
    </row>
    <row r="10" spans="1:12" ht="12.75" customHeight="1" x14ac:dyDescent="0.2">
      <c r="A10" t="s">
        <v>16</v>
      </c>
      <c r="B10" s="2">
        <v>1000000</v>
      </c>
      <c r="C10" s="5"/>
      <c r="D10" s="2"/>
      <c r="E10" s="5"/>
      <c r="F10" s="2"/>
      <c r="G10" s="5"/>
      <c r="H10" s="2"/>
      <c r="I10" s="2"/>
      <c r="J10" s="5"/>
      <c r="K10" s="2">
        <f>SUM(B10,D10,F10,H10,I10)</f>
        <v>1000000</v>
      </c>
      <c r="L10" s="1">
        <f>K10/K24</f>
        <v>0.19607843137254902</v>
      </c>
    </row>
    <row r="11" spans="1:12" ht="12.75" customHeight="1" x14ac:dyDescent="0.2">
      <c r="A11" t="s">
        <v>17</v>
      </c>
      <c r="B11" s="2">
        <v>1000000</v>
      </c>
      <c r="C11" s="5"/>
      <c r="D11" s="2"/>
      <c r="E11" s="5"/>
      <c r="F11" s="2"/>
      <c r="G11" s="5"/>
      <c r="H11" s="2"/>
      <c r="I11" s="2"/>
      <c r="J11" s="5"/>
      <c r="K11" s="2">
        <f>SUM(B11,D11,F11,H11,I11)</f>
        <v>1000000</v>
      </c>
      <c r="L11" s="1">
        <f>K11/K24</f>
        <v>0.19607843137254902</v>
      </c>
    </row>
    <row r="12" spans="1:12" ht="12.75" customHeight="1" x14ac:dyDescent="0.2">
      <c r="B12" s="2"/>
      <c r="C12" s="5"/>
      <c r="D12" s="2"/>
      <c r="E12" s="5"/>
      <c r="F12" s="2"/>
      <c r="G12" s="5"/>
      <c r="H12" s="2"/>
      <c r="I12" s="2"/>
      <c r="J12" s="5"/>
      <c r="K12" s="2"/>
      <c r="L12" s="1"/>
    </row>
    <row r="13" spans="1:12" ht="12.75" customHeight="1" x14ac:dyDescent="0.2">
      <c r="A13" t="s">
        <v>18</v>
      </c>
      <c r="B13" s="2"/>
      <c r="C13" s="5"/>
      <c r="D13" s="2"/>
      <c r="E13" s="5"/>
      <c r="F13" s="2"/>
      <c r="G13" s="5"/>
      <c r="H13" s="2"/>
      <c r="I13" s="2"/>
      <c r="J13" s="5"/>
      <c r="K13" s="2"/>
      <c r="L13" s="1"/>
    </row>
    <row r="14" spans="1:12" ht="12.75" customHeight="1" x14ac:dyDescent="0.2">
      <c r="A14" t="s">
        <v>19</v>
      </c>
      <c r="B14" s="2"/>
      <c r="C14" s="5">
        <v>1000000</v>
      </c>
      <c r="D14" s="2">
        <f>C14/D7</f>
        <v>400000</v>
      </c>
      <c r="E14" s="5">
        <v>1000000</v>
      </c>
      <c r="F14" s="2">
        <f>E14/F7</f>
        <v>200000</v>
      </c>
      <c r="G14" s="5">
        <v>1500000</v>
      </c>
      <c r="H14" s="2">
        <f>G14/H7</f>
        <v>150000</v>
      </c>
      <c r="I14" s="2"/>
      <c r="J14" s="5">
        <f>(C14+E14)+G14</f>
        <v>3500000</v>
      </c>
      <c r="K14" s="2">
        <f>SUM(B14,D14,F14,H14,I14)</f>
        <v>750000</v>
      </c>
      <c r="L14" s="1">
        <f>K14/K24</f>
        <v>0.14705882352941177</v>
      </c>
    </row>
    <row r="15" spans="1:12" ht="12.75" customHeight="1" x14ac:dyDescent="0.2">
      <c r="A15" t="s">
        <v>20</v>
      </c>
      <c r="B15" s="2"/>
      <c r="C15" s="5"/>
      <c r="D15" s="2"/>
      <c r="E15" s="5">
        <v>3000000</v>
      </c>
      <c r="F15" s="2">
        <f>E15/F7</f>
        <v>600000</v>
      </c>
      <c r="G15" s="5">
        <v>1500000</v>
      </c>
      <c r="H15" s="2">
        <f>G15/H7</f>
        <v>150000</v>
      </c>
      <c r="I15" s="2"/>
      <c r="J15" s="5">
        <f>(C15+E15)+G15</f>
        <v>4500000</v>
      </c>
      <c r="K15" s="2">
        <f>SUM(B15,D15,F15,H15,I15)</f>
        <v>750000</v>
      </c>
      <c r="L15" s="1">
        <f>K15/K24</f>
        <v>0.14705882352941177</v>
      </c>
    </row>
    <row r="16" spans="1:12" ht="12.75" customHeight="1" x14ac:dyDescent="0.2">
      <c r="A16" t="s">
        <v>21</v>
      </c>
      <c r="B16" s="2"/>
      <c r="C16" s="5"/>
      <c r="D16" s="2"/>
      <c r="E16" s="5"/>
      <c r="F16" s="2"/>
      <c r="G16" s="5">
        <v>6000000</v>
      </c>
      <c r="H16" s="2">
        <f>G16/H7</f>
        <v>600000</v>
      </c>
      <c r="I16" s="2"/>
      <c r="J16" s="5">
        <f>(C16+E16)+G16</f>
        <v>6000000</v>
      </c>
      <c r="K16" s="2">
        <f>SUM(B16,D16,F16,H16,I16)</f>
        <v>600000</v>
      </c>
      <c r="L16" s="1">
        <f>K16/K24</f>
        <v>0.11764705882352941</v>
      </c>
    </row>
    <row r="17" spans="1:12" ht="12.75" customHeight="1" x14ac:dyDescent="0.2">
      <c r="B17" s="2"/>
      <c r="C17" s="5"/>
      <c r="D17" s="2"/>
      <c r="E17" s="5"/>
      <c r="F17" s="2"/>
      <c r="G17" s="5"/>
      <c r="H17" s="2"/>
      <c r="I17" s="2"/>
      <c r="J17" s="5"/>
      <c r="K17" s="2"/>
      <c r="L17" s="1"/>
    </row>
    <row r="18" spans="1:12" ht="12.75" customHeight="1" x14ac:dyDescent="0.2">
      <c r="A18" t="s">
        <v>22</v>
      </c>
      <c r="B18" s="2"/>
      <c r="C18" s="5"/>
      <c r="D18" s="2"/>
      <c r="E18" s="5"/>
      <c r="F18" s="2"/>
      <c r="G18" s="5"/>
      <c r="H18" s="2"/>
      <c r="I18" s="2"/>
      <c r="J18" s="5"/>
      <c r="K18" s="2"/>
      <c r="L18" s="1"/>
    </row>
    <row r="19" spans="1:12" ht="12.75" customHeight="1" x14ac:dyDescent="0.2">
      <c r="A19" t="s">
        <v>23</v>
      </c>
      <c r="B19" s="2"/>
      <c r="C19" s="5"/>
      <c r="D19" s="2"/>
      <c r="E19" s="5"/>
      <c r="F19" s="2"/>
      <c r="G19" s="5"/>
      <c r="H19" s="2"/>
      <c r="I19" s="2">
        <v>250000</v>
      </c>
      <c r="J19" s="5"/>
      <c r="K19" s="2">
        <f>SUM(B19,D19,F19,H19,I19)</f>
        <v>250000</v>
      </c>
      <c r="L19" s="1">
        <f>K19/K24</f>
        <v>4.9019607843137254E-2</v>
      </c>
    </row>
    <row r="20" spans="1:12" ht="12.75" customHeight="1" x14ac:dyDescent="0.2">
      <c r="A20" t="s">
        <v>24</v>
      </c>
      <c r="B20" s="2"/>
      <c r="C20" s="5"/>
      <c r="D20" s="2"/>
      <c r="E20" s="5"/>
      <c r="F20" s="2"/>
      <c r="G20" s="5"/>
      <c r="H20" s="2"/>
      <c r="I20" s="2">
        <v>250000</v>
      </c>
      <c r="J20" s="5"/>
      <c r="K20" s="2">
        <f>SUM(B20,D20,F20,H20,I20)</f>
        <v>250000</v>
      </c>
      <c r="L20" s="1">
        <f>K20/K24</f>
        <v>4.9019607843137254E-2</v>
      </c>
    </row>
    <row r="21" spans="1:12" ht="12.75" customHeight="1" x14ac:dyDescent="0.2">
      <c r="A21" t="s">
        <v>25</v>
      </c>
      <c r="B21" s="2"/>
      <c r="C21" s="5"/>
      <c r="D21" s="2"/>
      <c r="E21" s="5"/>
      <c r="F21" s="2"/>
      <c r="G21" s="5"/>
      <c r="H21" s="2"/>
      <c r="I21" s="2">
        <v>250000</v>
      </c>
      <c r="J21" s="5"/>
      <c r="K21" s="2">
        <f>SUM(B21,D21,F21,H21,I21)</f>
        <v>250000</v>
      </c>
      <c r="L21" s="1">
        <f>K21/K24</f>
        <v>4.9019607843137254E-2</v>
      </c>
    </row>
    <row r="22" spans="1:12" ht="12.75" customHeight="1" x14ac:dyDescent="0.2">
      <c r="A22" t="s">
        <v>26</v>
      </c>
      <c r="B22" s="2"/>
      <c r="C22" s="5"/>
      <c r="D22" s="2"/>
      <c r="E22" s="5"/>
      <c r="F22" s="2"/>
      <c r="G22" s="5"/>
      <c r="H22" s="2"/>
      <c r="I22" s="2">
        <v>250000</v>
      </c>
      <c r="J22" s="5"/>
      <c r="K22" s="2">
        <f>SUM(B22,D22,F22,H22,I22)</f>
        <v>250000</v>
      </c>
      <c r="L22" s="1">
        <f>K22/K24</f>
        <v>4.9019607843137254E-2</v>
      </c>
    </row>
    <row r="23" spans="1:12" ht="12.75" customHeight="1" x14ac:dyDescent="0.2">
      <c r="B23" s="2"/>
      <c r="C23" s="5"/>
      <c r="D23" s="2"/>
      <c r="E23" s="5"/>
      <c r="F23" s="2"/>
      <c r="G23" s="5"/>
      <c r="H23" s="2"/>
      <c r="I23" s="2"/>
      <c r="K23" s="2"/>
    </row>
    <row r="24" spans="1:12" ht="12.75" customHeight="1" x14ac:dyDescent="0.2">
      <c r="A24" t="s">
        <v>27</v>
      </c>
      <c r="B24" s="2">
        <f>SUM(B10:B22)</f>
        <v>2000000</v>
      </c>
      <c r="C24" s="2">
        <f t="shared" ref="C24:L24" si="0">SUM(C10:C22)</f>
        <v>1000000</v>
      </c>
      <c r="D24" s="2">
        <f t="shared" si="0"/>
        <v>400000</v>
      </c>
      <c r="E24" s="2">
        <f t="shared" si="0"/>
        <v>4000000</v>
      </c>
      <c r="F24" s="2">
        <f t="shared" si="0"/>
        <v>800000</v>
      </c>
      <c r="G24" s="2">
        <f t="shared" si="0"/>
        <v>9000000</v>
      </c>
      <c r="H24" s="2">
        <f t="shared" si="0"/>
        <v>900000</v>
      </c>
      <c r="I24" s="2">
        <f t="shared" si="0"/>
        <v>1000000</v>
      </c>
      <c r="J24" s="2">
        <f t="shared" si="0"/>
        <v>14000000</v>
      </c>
      <c r="K24" s="2">
        <f t="shared" si="0"/>
        <v>5100000</v>
      </c>
      <c r="L24" s="2">
        <f t="shared" si="0"/>
        <v>1.0000000000000002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abSelected="1" workbookViewId="0"/>
  </sheetViews>
  <sheetFormatPr defaultColWidth="17.140625" defaultRowHeight="12.75" customHeight="1" x14ac:dyDescent="0.2"/>
  <cols>
    <col min="1" max="1" width="29.140625" customWidth="1"/>
  </cols>
  <sheetData>
    <row r="1" spans="1:12" ht="12.75" customHeight="1" x14ac:dyDescent="0.2">
      <c r="A1" t="s">
        <v>28</v>
      </c>
    </row>
    <row r="2" spans="1:12" ht="12.75" customHeight="1" x14ac:dyDescent="0.2">
      <c r="A2" t="s">
        <v>29</v>
      </c>
    </row>
    <row r="3" spans="1:12" ht="12.75" customHeight="1" x14ac:dyDescent="0.2">
      <c r="A3" s="4">
        <v>40812</v>
      </c>
    </row>
    <row r="5" spans="1:12" ht="12.75" customHeight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</row>
    <row r="6" spans="1:12" ht="12.75" customHeight="1" x14ac:dyDescent="0.2">
      <c r="A6" t="s">
        <v>36</v>
      </c>
      <c r="B6" s="2">
        <f>'Cap Table'!H24</f>
        <v>900000</v>
      </c>
      <c r="C6" s="3">
        <f>'Cap Table'!H7</f>
        <v>10</v>
      </c>
      <c r="D6" s="5">
        <f>'Cap Table'!G24</f>
        <v>9000000</v>
      </c>
      <c r="E6" s="5">
        <f>D6</f>
        <v>9000000</v>
      </c>
      <c r="F6" s="1">
        <f>B6/B11</f>
        <v>0.17647058823529413</v>
      </c>
      <c r="G6" s="5"/>
    </row>
    <row r="7" spans="1:12" ht="12.75" customHeight="1" x14ac:dyDescent="0.2">
      <c r="A7" t="s">
        <v>37</v>
      </c>
      <c r="B7" s="2">
        <f>'Cap Table'!F24</f>
        <v>800000</v>
      </c>
      <c r="C7" s="3">
        <f>'Cap Table'!F7</f>
        <v>5</v>
      </c>
      <c r="D7" s="5">
        <f>'Cap Table'!E24</f>
        <v>4000000</v>
      </c>
      <c r="E7" s="5">
        <f>D7</f>
        <v>4000000</v>
      </c>
      <c r="F7" s="1">
        <f>B7/B11</f>
        <v>0.15686274509803921</v>
      </c>
      <c r="G7" s="5"/>
    </row>
    <row r="8" spans="1:12" ht="12.75" customHeight="1" x14ac:dyDescent="0.2">
      <c r="A8" t="s">
        <v>38</v>
      </c>
      <c r="B8" s="2">
        <f>'Cap Table'!D24</f>
        <v>400000</v>
      </c>
      <c r="C8" s="3">
        <f>'Cap Table'!D7</f>
        <v>2.5</v>
      </c>
      <c r="D8" s="5">
        <f>'Cap Table'!C24</f>
        <v>1000000</v>
      </c>
      <c r="E8" s="5">
        <f>D8</f>
        <v>1000000</v>
      </c>
      <c r="F8" s="1">
        <f>B8/B11</f>
        <v>7.8431372549019607E-2</v>
      </c>
      <c r="G8" s="5"/>
    </row>
    <row r="9" spans="1:12" ht="12.75" customHeight="1" x14ac:dyDescent="0.2">
      <c r="A9" t="s">
        <v>39</v>
      </c>
      <c r="B9" s="2">
        <f>'Cap Table'!B24</f>
        <v>2000000</v>
      </c>
      <c r="C9" s="3"/>
      <c r="D9" s="5"/>
      <c r="E9" s="5"/>
      <c r="F9" s="1">
        <f>B9/B11</f>
        <v>0.39215686274509803</v>
      </c>
    </row>
    <row r="10" spans="1:12" ht="12.75" customHeight="1" x14ac:dyDescent="0.2">
      <c r="A10" t="s">
        <v>9</v>
      </c>
      <c r="B10" s="2">
        <f>'Cap Table'!I24</f>
        <v>1000000</v>
      </c>
      <c r="C10" s="3"/>
      <c r="D10" s="5"/>
      <c r="E10" s="5"/>
      <c r="F10" s="1">
        <f>B10/B11</f>
        <v>0.19607843137254902</v>
      </c>
    </row>
    <row r="11" spans="1:12" ht="12.75" customHeight="1" x14ac:dyDescent="0.2">
      <c r="A11" t="s">
        <v>27</v>
      </c>
      <c r="B11" s="2">
        <f>SUM(B6,B7,B8,B9,B10)</f>
        <v>5100000</v>
      </c>
      <c r="C11" s="3"/>
      <c r="D11" s="5"/>
      <c r="E11" s="5"/>
      <c r="F11" s="1">
        <f>SUM(F6,F7,F8,F9,F10)</f>
        <v>1</v>
      </c>
    </row>
    <row r="14" spans="1:12" ht="12.75" customHeight="1" x14ac:dyDescent="0.2">
      <c r="A14" t="s">
        <v>40</v>
      </c>
      <c r="B14" s="5">
        <v>5000000</v>
      </c>
      <c r="C14" s="5">
        <v>10000000</v>
      </c>
      <c r="D14" s="5">
        <v>15000000</v>
      </c>
      <c r="E14" s="5">
        <v>20000000</v>
      </c>
      <c r="F14" s="5">
        <v>25000000</v>
      </c>
      <c r="G14" s="5">
        <v>30000000</v>
      </c>
      <c r="H14" s="5">
        <v>35000000</v>
      </c>
      <c r="I14" s="5">
        <v>40000000</v>
      </c>
      <c r="J14" s="5">
        <v>45000000</v>
      </c>
      <c r="K14" s="5">
        <v>50000000</v>
      </c>
      <c r="L14" s="5">
        <v>55000000</v>
      </c>
    </row>
    <row r="15" spans="1:12" ht="12.75" customHeight="1" x14ac:dyDescent="0.2">
      <c r="A15" t="s">
        <v>41</v>
      </c>
      <c r="B15" s="3">
        <f>B14/B11</f>
        <v>0.98039215686274506</v>
      </c>
      <c r="C15" s="3">
        <f>C14/B11</f>
        <v>1.9607843137254901</v>
      </c>
      <c r="D15" s="3">
        <f>D14/B11</f>
        <v>2.9411764705882355</v>
      </c>
      <c r="E15" s="3">
        <f>E14/B11</f>
        <v>3.9215686274509802</v>
      </c>
      <c r="F15" s="3">
        <f>F14/B11</f>
        <v>4.9019607843137258</v>
      </c>
      <c r="G15" s="3">
        <f>G14/B11</f>
        <v>5.882352941176471</v>
      </c>
      <c r="H15" s="3">
        <f>H14/B11</f>
        <v>6.8627450980392153</v>
      </c>
      <c r="I15" s="3">
        <f>I14/B11</f>
        <v>7.8431372549019605</v>
      </c>
      <c r="J15" s="3">
        <f>J14/B11</f>
        <v>8.8235294117647065</v>
      </c>
      <c r="K15" s="3">
        <f>K14/B11</f>
        <v>9.8039215686274517</v>
      </c>
      <c r="L15" s="3">
        <f>L14/B11</f>
        <v>10.784313725490197</v>
      </c>
    </row>
    <row r="16" spans="1:12" ht="12.75" customHeight="1" x14ac:dyDescent="0.2">
      <c r="B16" s="3"/>
    </row>
    <row r="17" spans="1:13" ht="12.75" customHeight="1" x14ac:dyDescent="0.2">
      <c r="A17" t="s">
        <v>42</v>
      </c>
      <c r="B17" s="5">
        <v>5000000</v>
      </c>
      <c r="C17" s="5">
        <f>D6</f>
        <v>9000000</v>
      </c>
      <c r="D17" s="5">
        <v>9000000</v>
      </c>
      <c r="E17" s="5">
        <f>E6</f>
        <v>9000000</v>
      </c>
      <c r="F17" s="5">
        <f>E6</f>
        <v>9000000</v>
      </c>
      <c r="G17" s="5">
        <f>E6</f>
        <v>9000000</v>
      </c>
      <c r="H17" s="5">
        <f>E6</f>
        <v>9000000</v>
      </c>
      <c r="I17" s="5">
        <f>E6</f>
        <v>9000000</v>
      </c>
      <c r="J17" s="5">
        <f>E6</f>
        <v>9000000</v>
      </c>
      <c r="K17" s="5">
        <f>E6</f>
        <v>9000000</v>
      </c>
      <c r="L17" s="5">
        <v>0</v>
      </c>
      <c r="M17" s="5"/>
    </row>
    <row r="18" spans="1:13" ht="12.75" customHeight="1" x14ac:dyDescent="0.2">
      <c r="A18" t="s">
        <v>43</v>
      </c>
      <c r="B18" s="5">
        <f t="shared" ref="B18:L18" si="0">B14-B17</f>
        <v>0</v>
      </c>
      <c r="C18" s="5">
        <f t="shared" si="0"/>
        <v>1000000</v>
      </c>
      <c r="D18" s="5">
        <f t="shared" si="0"/>
        <v>6000000</v>
      </c>
      <c r="E18" s="5">
        <f t="shared" si="0"/>
        <v>11000000</v>
      </c>
      <c r="F18" s="5">
        <f t="shared" si="0"/>
        <v>16000000</v>
      </c>
      <c r="G18" s="5">
        <f t="shared" si="0"/>
        <v>21000000</v>
      </c>
      <c r="H18" s="5">
        <f t="shared" si="0"/>
        <v>26000000</v>
      </c>
      <c r="I18" s="5">
        <f t="shared" si="0"/>
        <v>31000000</v>
      </c>
      <c r="J18" s="5">
        <f t="shared" si="0"/>
        <v>36000000</v>
      </c>
      <c r="K18" s="5">
        <f t="shared" si="0"/>
        <v>41000000</v>
      </c>
      <c r="L18" s="5">
        <f t="shared" si="0"/>
        <v>55000000</v>
      </c>
      <c r="M18" s="5"/>
    </row>
    <row r="19" spans="1:13" ht="12.75" customHeight="1" x14ac:dyDescent="0.2">
      <c r="A19" t="s">
        <v>44</v>
      </c>
      <c r="B19" s="2">
        <f>B11-B6</f>
        <v>4200000</v>
      </c>
      <c r="C19" s="2">
        <f t="shared" ref="C19:L19" si="1">B19</f>
        <v>4200000</v>
      </c>
      <c r="D19" s="2">
        <f t="shared" si="1"/>
        <v>4200000</v>
      </c>
      <c r="E19" s="2">
        <f t="shared" si="1"/>
        <v>4200000</v>
      </c>
      <c r="F19" s="2">
        <f t="shared" si="1"/>
        <v>4200000</v>
      </c>
      <c r="G19" s="2">
        <f t="shared" si="1"/>
        <v>4200000</v>
      </c>
      <c r="H19" s="2">
        <f t="shared" si="1"/>
        <v>4200000</v>
      </c>
      <c r="I19" s="2">
        <f t="shared" si="1"/>
        <v>4200000</v>
      </c>
      <c r="J19" s="2">
        <f t="shared" si="1"/>
        <v>4200000</v>
      </c>
      <c r="K19" s="2">
        <f t="shared" si="1"/>
        <v>4200000</v>
      </c>
      <c r="L19" s="2">
        <f t="shared" si="1"/>
        <v>4200000</v>
      </c>
      <c r="M19" s="5"/>
    </row>
    <row r="20" spans="1:13" ht="12.75" customHeight="1" x14ac:dyDescent="0.2">
      <c r="A20" t="s">
        <v>45</v>
      </c>
      <c r="B20" s="3">
        <f t="shared" ref="B20:L20" si="2">B18/B19</f>
        <v>0</v>
      </c>
      <c r="C20" s="3">
        <f t="shared" si="2"/>
        <v>0.23809523809523808</v>
      </c>
      <c r="D20" s="3">
        <f t="shared" si="2"/>
        <v>1.4285714285714286</v>
      </c>
      <c r="E20" s="3">
        <f t="shared" si="2"/>
        <v>2.6190476190476191</v>
      </c>
      <c r="F20" s="3">
        <f t="shared" si="2"/>
        <v>3.8095238095238093</v>
      </c>
      <c r="G20" s="3">
        <f t="shared" si="2"/>
        <v>5</v>
      </c>
      <c r="H20" s="3">
        <f t="shared" si="2"/>
        <v>6.1904761904761907</v>
      </c>
      <c r="I20" s="3">
        <f t="shared" si="2"/>
        <v>7.3809523809523814</v>
      </c>
      <c r="J20" s="3">
        <f t="shared" si="2"/>
        <v>8.5714285714285712</v>
      </c>
      <c r="K20" s="3">
        <f t="shared" si="2"/>
        <v>9.7619047619047628</v>
      </c>
      <c r="L20" s="3">
        <f t="shared" si="2"/>
        <v>13.095238095238095</v>
      </c>
      <c r="M20" s="5"/>
    </row>
    <row r="21" spans="1:13" ht="12.7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2.75" customHeight="1" x14ac:dyDescent="0.2">
      <c r="A22" t="s">
        <v>46</v>
      </c>
      <c r="B22" s="5"/>
      <c r="C22" s="5">
        <f>C18</f>
        <v>1000000</v>
      </c>
      <c r="D22" s="5">
        <f>E7</f>
        <v>4000000</v>
      </c>
      <c r="E22" s="5">
        <f>D7</f>
        <v>4000000</v>
      </c>
      <c r="F22" s="5">
        <f>D7</f>
        <v>4000000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/>
    </row>
    <row r="23" spans="1:13" ht="12.75" customHeight="1" x14ac:dyDescent="0.2">
      <c r="A23" t="s">
        <v>43</v>
      </c>
      <c r="B23" s="5">
        <v>0</v>
      </c>
      <c r="C23" s="5">
        <v>0</v>
      </c>
      <c r="D23" s="5">
        <f t="shared" ref="D23:L23" si="3">D18-D22</f>
        <v>2000000</v>
      </c>
      <c r="E23" s="5">
        <f t="shared" si="3"/>
        <v>7000000</v>
      </c>
      <c r="F23" s="5">
        <f t="shared" si="3"/>
        <v>12000000</v>
      </c>
      <c r="G23" s="5">
        <f t="shared" si="3"/>
        <v>21000000</v>
      </c>
      <c r="H23" s="5">
        <f t="shared" si="3"/>
        <v>26000000</v>
      </c>
      <c r="I23" s="5">
        <f t="shared" si="3"/>
        <v>31000000</v>
      </c>
      <c r="J23" s="5">
        <f t="shared" si="3"/>
        <v>36000000</v>
      </c>
      <c r="K23" s="5">
        <f t="shared" si="3"/>
        <v>41000000</v>
      </c>
      <c r="L23" s="5">
        <f t="shared" si="3"/>
        <v>55000000</v>
      </c>
      <c r="M23" s="5"/>
    </row>
    <row r="24" spans="1:13" ht="12.75" customHeight="1" x14ac:dyDescent="0.2">
      <c r="A24" t="s">
        <v>47</v>
      </c>
      <c r="B24" s="2">
        <f>(B11-B6)-B7</f>
        <v>3400000</v>
      </c>
      <c r="C24" s="2">
        <f t="shared" ref="C24:L24" si="4">B24</f>
        <v>3400000</v>
      </c>
      <c r="D24" s="2">
        <f t="shared" si="4"/>
        <v>3400000</v>
      </c>
      <c r="E24" s="2">
        <f t="shared" si="4"/>
        <v>3400000</v>
      </c>
      <c r="F24" s="2">
        <f t="shared" si="4"/>
        <v>3400000</v>
      </c>
      <c r="G24" s="2">
        <f t="shared" si="4"/>
        <v>3400000</v>
      </c>
      <c r="H24" s="2">
        <f t="shared" si="4"/>
        <v>3400000</v>
      </c>
      <c r="I24" s="2">
        <f t="shared" si="4"/>
        <v>3400000</v>
      </c>
      <c r="J24" s="2">
        <f t="shared" si="4"/>
        <v>3400000</v>
      </c>
      <c r="K24" s="2">
        <f t="shared" si="4"/>
        <v>3400000</v>
      </c>
      <c r="L24" s="2">
        <f t="shared" si="4"/>
        <v>3400000</v>
      </c>
      <c r="M24" s="5"/>
    </row>
    <row r="25" spans="1:13" ht="12.75" customHeight="1" x14ac:dyDescent="0.2">
      <c r="A25" t="s">
        <v>45</v>
      </c>
      <c r="B25" s="3">
        <f t="shared" ref="B25:L25" si="5">B23/B24</f>
        <v>0</v>
      </c>
      <c r="C25" s="3">
        <f t="shared" si="5"/>
        <v>0</v>
      </c>
      <c r="D25" s="3">
        <f t="shared" si="5"/>
        <v>0.58823529411764708</v>
      </c>
      <c r="E25" s="3">
        <f t="shared" si="5"/>
        <v>2.0588235294117645</v>
      </c>
      <c r="F25" s="3">
        <f t="shared" si="5"/>
        <v>3.5294117647058822</v>
      </c>
      <c r="G25" s="3">
        <f t="shared" si="5"/>
        <v>6.1764705882352944</v>
      </c>
      <c r="H25" s="3">
        <f t="shared" si="5"/>
        <v>7.6470588235294121</v>
      </c>
      <c r="I25" s="3">
        <f t="shared" si="5"/>
        <v>9.117647058823529</v>
      </c>
      <c r="J25" s="3">
        <f t="shared" si="5"/>
        <v>10.588235294117647</v>
      </c>
      <c r="K25" s="3">
        <f t="shared" si="5"/>
        <v>12.058823529411764</v>
      </c>
      <c r="L25" s="3">
        <f t="shared" si="5"/>
        <v>16.176470588235293</v>
      </c>
      <c r="M25" s="5"/>
    </row>
    <row r="26" spans="1:13" ht="12.7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2.75" customHeight="1" x14ac:dyDescent="0.2">
      <c r="A27" t="s">
        <v>48</v>
      </c>
      <c r="B27" s="5"/>
      <c r="C27" s="5"/>
      <c r="D27" s="5">
        <f>D8</f>
        <v>1000000</v>
      </c>
      <c r="E27" s="5">
        <v>1000000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/>
    </row>
    <row r="28" spans="1:13" ht="12.75" customHeight="1" x14ac:dyDescent="0.2">
      <c r="A28" t="s">
        <v>43</v>
      </c>
      <c r="B28" s="5">
        <v>0</v>
      </c>
      <c r="C28" s="5">
        <v>0</v>
      </c>
      <c r="D28" s="5">
        <f>D23-D27</f>
        <v>1000000</v>
      </c>
      <c r="E28" s="5">
        <f>E23-E27</f>
        <v>6000000</v>
      </c>
      <c r="F28" s="5">
        <f>F23</f>
        <v>12000000</v>
      </c>
      <c r="G28" s="5">
        <f t="shared" ref="G28:L28" si="6">G23-G27</f>
        <v>21000000</v>
      </c>
      <c r="H28" s="5">
        <f t="shared" si="6"/>
        <v>26000000</v>
      </c>
      <c r="I28" s="5">
        <f t="shared" si="6"/>
        <v>31000000</v>
      </c>
      <c r="J28" s="5">
        <f t="shared" si="6"/>
        <v>36000000</v>
      </c>
      <c r="K28" s="5">
        <f t="shared" si="6"/>
        <v>41000000</v>
      </c>
      <c r="L28" s="5">
        <f t="shared" si="6"/>
        <v>55000000</v>
      </c>
      <c r="M28" s="5"/>
    </row>
    <row r="29" spans="1:13" ht="25.5" x14ac:dyDescent="0.2">
      <c r="A29" t="s">
        <v>49</v>
      </c>
      <c r="B29" s="2">
        <f>B9+B10</f>
        <v>3000000</v>
      </c>
      <c r="C29" s="2">
        <f t="shared" ref="C29:L29" si="7">B29</f>
        <v>3000000</v>
      </c>
      <c r="D29" s="2">
        <f t="shared" si="7"/>
        <v>3000000</v>
      </c>
      <c r="E29" s="2">
        <f t="shared" si="7"/>
        <v>3000000</v>
      </c>
      <c r="F29" s="2">
        <f t="shared" si="7"/>
        <v>3000000</v>
      </c>
      <c r="G29" s="2">
        <f t="shared" si="7"/>
        <v>3000000</v>
      </c>
      <c r="H29" s="2">
        <f t="shared" si="7"/>
        <v>3000000</v>
      </c>
      <c r="I29" s="2">
        <f t="shared" si="7"/>
        <v>3000000</v>
      </c>
      <c r="J29" s="2">
        <f t="shared" si="7"/>
        <v>3000000</v>
      </c>
      <c r="K29" s="2">
        <f t="shared" si="7"/>
        <v>3000000</v>
      </c>
      <c r="L29" s="2">
        <f t="shared" si="7"/>
        <v>3000000</v>
      </c>
      <c r="M29" s="5"/>
    </row>
    <row r="30" spans="1:13" x14ac:dyDescent="0.2">
      <c r="A30" t="s">
        <v>45</v>
      </c>
      <c r="B30" s="3">
        <f t="shared" ref="B30:L30" si="8">B28/B29</f>
        <v>0</v>
      </c>
      <c r="C30" s="3">
        <f t="shared" si="8"/>
        <v>0</v>
      </c>
      <c r="D30" s="3">
        <f t="shared" si="8"/>
        <v>0.33333333333333331</v>
      </c>
      <c r="E30" s="3">
        <f t="shared" si="8"/>
        <v>2</v>
      </c>
      <c r="F30" s="3">
        <f t="shared" si="8"/>
        <v>4</v>
      </c>
      <c r="G30" s="3">
        <f t="shared" si="8"/>
        <v>7</v>
      </c>
      <c r="H30" s="3">
        <f t="shared" si="8"/>
        <v>8.6666666666666661</v>
      </c>
      <c r="I30" s="3">
        <f t="shared" si="8"/>
        <v>10.333333333333334</v>
      </c>
      <c r="J30" s="3">
        <f t="shared" si="8"/>
        <v>12</v>
      </c>
      <c r="K30" s="3">
        <f t="shared" si="8"/>
        <v>13.666666666666666</v>
      </c>
      <c r="L30" s="3">
        <f t="shared" si="8"/>
        <v>18.333333333333332</v>
      </c>
      <c r="M30" s="5"/>
    </row>
    <row r="31" spans="1:1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t="s">
        <v>50</v>
      </c>
      <c r="B32" s="5">
        <v>0</v>
      </c>
      <c r="C32" s="5">
        <v>0</v>
      </c>
      <c r="D32" s="5">
        <f t="shared" ref="D32:L32" si="9">D28</f>
        <v>1000000</v>
      </c>
      <c r="E32" s="5">
        <f t="shared" si="9"/>
        <v>6000000</v>
      </c>
      <c r="F32" s="5">
        <f t="shared" si="9"/>
        <v>12000000</v>
      </c>
      <c r="G32" s="5">
        <f t="shared" si="9"/>
        <v>21000000</v>
      </c>
      <c r="H32" s="5">
        <f t="shared" si="9"/>
        <v>26000000</v>
      </c>
      <c r="I32" s="5">
        <f t="shared" si="9"/>
        <v>31000000</v>
      </c>
      <c r="J32" s="5">
        <f t="shared" si="9"/>
        <v>36000000</v>
      </c>
      <c r="K32" s="5">
        <f t="shared" si="9"/>
        <v>41000000</v>
      </c>
      <c r="L32" s="5">
        <f t="shared" si="9"/>
        <v>55000000</v>
      </c>
      <c r="M32" s="5"/>
    </row>
    <row r="33" spans="1:13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6" spans="1:13" x14ac:dyDescent="0.2">
      <c r="A36" t="s">
        <v>51</v>
      </c>
    </row>
    <row r="37" spans="1:13" x14ac:dyDescent="0.2">
      <c r="A37" t="s">
        <v>36</v>
      </c>
      <c r="B37" s="5">
        <v>5000000</v>
      </c>
      <c r="C37" s="5">
        <f t="shared" ref="C37:K37" si="10">C17</f>
        <v>9000000</v>
      </c>
      <c r="D37" s="5">
        <f t="shared" si="10"/>
        <v>9000000</v>
      </c>
      <c r="E37" s="5">
        <f t="shared" si="10"/>
        <v>9000000</v>
      </c>
      <c r="F37" s="5">
        <f t="shared" si="10"/>
        <v>9000000</v>
      </c>
      <c r="G37" s="5">
        <f t="shared" si="10"/>
        <v>9000000</v>
      </c>
      <c r="H37" s="5">
        <f t="shared" si="10"/>
        <v>9000000</v>
      </c>
      <c r="I37" s="5">
        <f t="shared" si="10"/>
        <v>9000000</v>
      </c>
      <c r="J37" s="5">
        <f t="shared" si="10"/>
        <v>9000000</v>
      </c>
      <c r="K37" s="5">
        <f t="shared" si="10"/>
        <v>9000000</v>
      </c>
      <c r="L37" s="5">
        <f>B6*L15</f>
        <v>9705882.3529411778</v>
      </c>
    </row>
    <row r="38" spans="1:13" x14ac:dyDescent="0.2">
      <c r="A38" t="s">
        <v>37</v>
      </c>
      <c r="B38" s="5">
        <v>0</v>
      </c>
      <c r="C38" s="5">
        <f>C22</f>
        <v>1000000</v>
      </c>
      <c r="D38" s="5">
        <f>D22</f>
        <v>4000000</v>
      </c>
      <c r="E38" s="5">
        <f>E22</f>
        <v>4000000</v>
      </c>
      <c r="F38" s="5">
        <f>F22</f>
        <v>4000000</v>
      </c>
      <c r="G38" s="5">
        <f>B7*G20</f>
        <v>4000000</v>
      </c>
      <c r="H38" s="5">
        <f>B7*H20</f>
        <v>4952380.9523809524</v>
      </c>
      <c r="I38" s="5">
        <f>B7*I20</f>
        <v>5904761.9047619049</v>
      </c>
      <c r="J38" s="5">
        <f>B7*J20</f>
        <v>6857142.8571428573</v>
      </c>
      <c r="K38" s="5">
        <f>B7*K20</f>
        <v>7809523.8095238106</v>
      </c>
      <c r="L38" s="5">
        <f>B7*L15</f>
        <v>8627450.980392158</v>
      </c>
    </row>
    <row r="39" spans="1:13" x14ac:dyDescent="0.2">
      <c r="A39" t="s">
        <v>38</v>
      </c>
      <c r="B39" s="5">
        <v>0</v>
      </c>
      <c r="C39" s="5">
        <v>0</v>
      </c>
      <c r="D39" s="5">
        <f>D27</f>
        <v>1000000</v>
      </c>
      <c r="E39" s="5">
        <f>E27</f>
        <v>1000000</v>
      </c>
      <c r="F39" s="5">
        <f>B8*F25</f>
        <v>1411764.705882353</v>
      </c>
      <c r="G39" s="5">
        <f>B8*G20</f>
        <v>2000000</v>
      </c>
      <c r="H39" s="5">
        <f>B8*H20</f>
        <v>2476190.4761904762</v>
      </c>
      <c r="I39" s="5">
        <f>B8*I20</f>
        <v>2952380.9523809524</v>
      </c>
      <c r="J39" s="5">
        <f>B8*J20</f>
        <v>3428571.4285714286</v>
      </c>
      <c r="K39" s="5">
        <f>B8*K20</f>
        <v>3904761.9047619053</v>
      </c>
      <c r="L39" s="5">
        <f>B8*L15</f>
        <v>4313725.490196079</v>
      </c>
    </row>
    <row r="40" spans="1:13" x14ac:dyDescent="0.2">
      <c r="A40" t="s">
        <v>39</v>
      </c>
      <c r="B40" s="5">
        <v>0</v>
      </c>
      <c r="C40" s="5">
        <v>0</v>
      </c>
      <c r="D40" s="5">
        <f>B9*D30</f>
        <v>666666.66666666663</v>
      </c>
      <c r="E40" s="5">
        <f>B9*E30</f>
        <v>4000000</v>
      </c>
      <c r="F40" s="5">
        <f>B9*F25</f>
        <v>7058823.5294117648</v>
      </c>
      <c r="G40" s="5">
        <f>B9*G20</f>
        <v>10000000</v>
      </c>
      <c r="H40" s="5">
        <f>B9*H20</f>
        <v>12380952.380952381</v>
      </c>
      <c r="I40" s="5">
        <f>B9*I20</f>
        <v>14761904.761904763</v>
      </c>
      <c r="J40" s="5">
        <f>B9*J20</f>
        <v>17142857.142857142</v>
      </c>
      <c r="K40" s="5">
        <f>B9*K20</f>
        <v>19523809.523809526</v>
      </c>
      <c r="L40" s="5">
        <f>B9*L15</f>
        <v>21568627.450980395</v>
      </c>
    </row>
    <row r="41" spans="1:13" x14ac:dyDescent="0.2">
      <c r="A41" t="s">
        <v>9</v>
      </c>
      <c r="B41" s="5">
        <v>0</v>
      </c>
      <c r="C41" s="5">
        <v>0</v>
      </c>
      <c r="D41" s="5">
        <f>B10*D30</f>
        <v>333333.33333333331</v>
      </c>
      <c r="E41" s="5">
        <f>B10*E30</f>
        <v>2000000</v>
      </c>
      <c r="F41" s="5">
        <f>B10*F25</f>
        <v>3529411.7647058824</v>
      </c>
      <c r="G41" s="5">
        <f>B10*G20</f>
        <v>5000000</v>
      </c>
      <c r="H41" s="5">
        <f>B10*H20</f>
        <v>6190476.1904761903</v>
      </c>
      <c r="I41" s="5">
        <f>B10*I20</f>
        <v>7380952.3809523815</v>
      </c>
      <c r="J41" s="5">
        <f>B10*J20</f>
        <v>8571428.5714285709</v>
      </c>
      <c r="K41" s="5">
        <f>B10*K20</f>
        <v>9761904.7619047631</v>
      </c>
      <c r="L41" s="5">
        <f>B10*L15</f>
        <v>10784313.725490198</v>
      </c>
    </row>
    <row r="42" spans="1:13" x14ac:dyDescent="0.2">
      <c r="A42" t="s">
        <v>27</v>
      </c>
      <c r="B42" s="5">
        <f t="shared" ref="B42:L42" si="11">SUM(B37,B38,B39,B40,B41)</f>
        <v>5000000</v>
      </c>
      <c r="C42" s="5">
        <f t="shared" si="11"/>
        <v>10000000</v>
      </c>
      <c r="D42" s="5">
        <f t="shared" si="11"/>
        <v>15000000</v>
      </c>
      <c r="E42" s="5">
        <f t="shared" si="11"/>
        <v>20000000</v>
      </c>
      <c r="F42" s="5">
        <f t="shared" si="11"/>
        <v>25000000</v>
      </c>
      <c r="G42" s="5">
        <f t="shared" si="11"/>
        <v>30000000</v>
      </c>
      <c r="H42" s="5">
        <f t="shared" si="11"/>
        <v>35000000</v>
      </c>
      <c r="I42" s="5">
        <f t="shared" si="11"/>
        <v>40000000</v>
      </c>
      <c r="J42" s="5">
        <f t="shared" si="11"/>
        <v>45000000</v>
      </c>
      <c r="K42" s="5">
        <f t="shared" si="11"/>
        <v>50000000</v>
      </c>
      <c r="L42" s="5">
        <f t="shared" si="11"/>
        <v>55000000.000000007</v>
      </c>
    </row>
    <row r="45" spans="1:13" x14ac:dyDescent="0.2">
      <c r="A45" t="s">
        <v>52</v>
      </c>
    </row>
    <row r="46" spans="1:13" x14ac:dyDescent="0.2">
      <c r="A46" t="s">
        <v>15</v>
      </c>
    </row>
    <row r="47" spans="1:13" x14ac:dyDescent="0.2">
      <c r="A47" t="s">
        <v>16</v>
      </c>
      <c r="B47" s="5">
        <v>0</v>
      </c>
      <c r="C47" s="5">
        <v>0</v>
      </c>
      <c r="D47" s="5">
        <f t="shared" ref="D47:L47" si="12">D40/2</f>
        <v>333333.33333333331</v>
      </c>
      <c r="E47" s="5">
        <f t="shared" si="12"/>
        <v>2000000</v>
      </c>
      <c r="F47" s="5">
        <f t="shared" si="12"/>
        <v>3529411.7647058824</v>
      </c>
      <c r="G47" s="5">
        <f t="shared" si="12"/>
        <v>5000000</v>
      </c>
      <c r="H47" s="5">
        <f t="shared" si="12"/>
        <v>6190476.1904761903</v>
      </c>
      <c r="I47" s="5">
        <f t="shared" si="12"/>
        <v>7380952.3809523815</v>
      </c>
      <c r="J47" s="5">
        <f t="shared" si="12"/>
        <v>8571428.5714285709</v>
      </c>
      <c r="K47" s="5">
        <f t="shared" si="12"/>
        <v>9761904.7619047631</v>
      </c>
      <c r="L47" s="5">
        <f t="shared" si="12"/>
        <v>10784313.725490198</v>
      </c>
    </row>
    <row r="48" spans="1:13" x14ac:dyDescent="0.2">
      <c r="A48" t="s">
        <v>17</v>
      </c>
      <c r="B48" s="5">
        <v>0</v>
      </c>
      <c r="C48" s="5">
        <v>0</v>
      </c>
      <c r="D48" s="5">
        <f t="shared" ref="D48:L48" si="13">D40/2</f>
        <v>333333.33333333331</v>
      </c>
      <c r="E48" s="5">
        <f t="shared" si="13"/>
        <v>2000000</v>
      </c>
      <c r="F48" s="5">
        <f t="shared" si="13"/>
        <v>3529411.7647058824</v>
      </c>
      <c r="G48" s="5">
        <f t="shared" si="13"/>
        <v>5000000</v>
      </c>
      <c r="H48" s="5">
        <f t="shared" si="13"/>
        <v>6190476.1904761903</v>
      </c>
      <c r="I48" s="5">
        <f t="shared" si="13"/>
        <v>7380952.3809523815</v>
      </c>
      <c r="J48" s="5">
        <f t="shared" si="13"/>
        <v>8571428.5714285709</v>
      </c>
      <c r="K48" s="5">
        <f t="shared" si="13"/>
        <v>9761904.7619047631</v>
      </c>
      <c r="L48" s="5">
        <f t="shared" si="13"/>
        <v>10784313.725490198</v>
      </c>
    </row>
    <row r="49" spans="1:12" x14ac:dyDescent="0.2">
      <c r="B49" s="5"/>
      <c r="C49" s="5"/>
      <c r="D49" s="5"/>
    </row>
    <row r="50" spans="1:12" x14ac:dyDescent="0.2">
      <c r="A50" t="s">
        <v>18</v>
      </c>
      <c r="B50" s="5"/>
      <c r="C50" s="5"/>
      <c r="D50" s="5"/>
    </row>
    <row r="51" spans="1:12" x14ac:dyDescent="0.2">
      <c r="A51" t="s">
        <v>19</v>
      </c>
      <c r="B51" s="5">
        <f>B37*('Cap Table'!H14/'Cap Table'!H24)</f>
        <v>833333.33333333326</v>
      </c>
      <c r="C51" s="5">
        <f>(C37*('Cap Table'!H14/'Cap Table'!H24))+((C38*'Cap Table'!F14)/'Cap Table'!F24)</f>
        <v>1750000</v>
      </c>
      <c r="D51" s="5">
        <f>'Cap Table'!J14</f>
        <v>3500000</v>
      </c>
      <c r="E51" s="5">
        <f>D51</f>
        <v>3500000</v>
      </c>
      <c r="F51" s="5">
        <f>((F37*('Cap Table'!H14/'Cap Table'!H24))+(F38*('Cap Table'!F14/'Cap Table'!F24)))+F39</f>
        <v>3911764.7058823528</v>
      </c>
      <c r="G51" s="5">
        <f>(G37*('Cap Table'!H14/'Cap Table'!H24))+(('Cap Table'!D14+'Cap Table'!F14)*G20)</f>
        <v>4500000</v>
      </c>
      <c r="H51" s="5">
        <f>(H37*('Cap Table'!H14/'Cap Table'!H24))+(('Cap Table'!D14+'Cap Table'!F14)*H20)</f>
        <v>5214285.7142857146</v>
      </c>
      <c r="I51" s="5">
        <f>(I37*('Cap Table'!H14/'Cap Table'!H24))+(('Cap Table'!D14+'Cap Table'!F14)*I20)</f>
        <v>5928571.4285714291</v>
      </c>
      <c r="J51" s="5">
        <f>(J37*('Cap Table'!H14/'Cap Table'!H24))+(('Cap Table'!D14+'Cap Table'!F14)*J20)</f>
        <v>6642857.1428571427</v>
      </c>
      <c r="K51" s="5">
        <f>(K37*('Cap Table'!H14/'Cap Table'!H24))+(('Cap Table'!D14+'Cap Table'!F14)*K20)</f>
        <v>7357142.8571428573</v>
      </c>
      <c r="L51" s="5">
        <f>'Cap Table'!K14*L15</f>
        <v>8088235.2941176472</v>
      </c>
    </row>
    <row r="52" spans="1:12" x14ac:dyDescent="0.2">
      <c r="A52" t="s">
        <v>20</v>
      </c>
      <c r="B52" s="5">
        <f>B37*('Cap Table'!H15/'Cap Table'!H24)</f>
        <v>833333.33333333326</v>
      </c>
      <c r="C52" s="5">
        <f>(C37*('Cap Table'!H15/'Cap Table'!H24))+((C38*'Cap Table'!F15)/'Cap Table'!F24)</f>
        <v>2250000</v>
      </c>
      <c r="D52" s="5">
        <f>'Cap Table'!J15</f>
        <v>4500000</v>
      </c>
      <c r="E52" s="5">
        <f>D52</f>
        <v>4500000</v>
      </c>
      <c r="F52" s="5">
        <f>E52</f>
        <v>4500000</v>
      </c>
      <c r="G52" s="5">
        <f>(G37*('Cap Table'!H15/'Cap Table'!H24))+('Cap Table'!F15*G20)</f>
        <v>4500000</v>
      </c>
      <c r="H52" s="5">
        <f>(H37*('Cap Table'!H15/'Cap Table'!H24))+('Cap Table'!F15*H20)</f>
        <v>5214285.7142857146</v>
      </c>
      <c r="I52" s="5">
        <f>(I37*('Cap Table'!H15/'Cap Table'!H24))+('Cap Table'!F15*I20)</f>
        <v>5928571.4285714291</v>
      </c>
      <c r="J52" s="5">
        <f>(J37*('Cap Table'!H15/'Cap Table'!H24))+('Cap Table'!F15*J20)</f>
        <v>6642857.1428571427</v>
      </c>
      <c r="K52" s="5">
        <f>(K37*('Cap Table'!H14/'Cap Table'!H24))+('Cap Table'!F15*K20)</f>
        <v>7357142.8571428573</v>
      </c>
      <c r="L52" s="5">
        <f>'Cap Table'!K15*L15</f>
        <v>8088235.2941176472</v>
      </c>
    </row>
    <row r="53" spans="1:12" x14ac:dyDescent="0.2">
      <c r="A53" t="s">
        <v>21</v>
      </c>
      <c r="B53" s="5">
        <f>B37*('Cap Table'!H16/'Cap Table'!H24)</f>
        <v>3333333.333333333</v>
      </c>
      <c r="C53" s="5">
        <f>C37*('Cap Table'!H16/'Cap Table'!H24)</f>
        <v>6000000</v>
      </c>
      <c r="D53" s="5">
        <f>'Cap Table'!J16</f>
        <v>6000000</v>
      </c>
      <c r="E53" s="5">
        <f>D53</f>
        <v>6000000</v>
      </c>
      <c r="F53" s="5">
        <f>E53</f>
        <v>6000000</v>
      </c>
      <c r="G53" s="5">
        <f>F53</f>
        <v>6000000</v>
      </c>
      <c r="H53" s="5">
        <f>G53</f>
        <v>6000000</v>
      </c>
      <c r="I53" s="5">
        <f>H53</f>
        <v>6000000</v>
      </c>
      <c r="J53" s="5">
        <f>I53</f>
        <v>6000000</v>
      </c>
      <c r="K53" s="5">
        <f>J53</f>
        <v>6000000</v>
      </c>
      <c r="L53" s="5">
        <f>'Cap Table'!K16*L15</f>
        <v>6470588.2352941185</v>
      </c>
    </row>
    <row r="54" spans="1:12" x14ac:dyDescent="0.2">
      <c r="B54" s="5"/>
      <c r="C54" s="5"/>
      <c r="D54" s="5"/>
    </row>
    <row r="55" spans="1:12" x14ac:dyDescent="0.2">
      <c r="A55" t="s">
        <v>22</v>
      </c>
      <c r="B55" s="5"/>
      <c r="C55" s="5"/>
      <c r="D55" s="5"/>
    </row>
    <row r="56" spans="1:12" x14ac:dyDescent="0.2">
      <c r="A56" t="s">
        <v>23</v>
      </c>
      <c r="B56" s="5">
        <v>0</v>
      </c>
      <c r="C56" s="5">
        <v>0</v>
      </c>
      <c r="D56" s="5">
        <f t="shared" ref="D56:L56" si="14">D41/4</f>
        <v>83333.333333333328</v>
      </c>
      <c r="E56" s="5">
        <f t="shared" si="14"/>
        <v>500000</v>
      </c>
      <c r="F56" s="5">
        <f t="shared" si="14"/>
        <v>882352.9411764706</v>
      </c>
      <c r="G56" s="5">
        <f t="shared" si="14"/>
        <v>1250000</v>
      </c>
      <c r="H56" s="5">
        <f t="shared" si="14"/>
        <v>1547619.0476190476</v>
      </c>
      <c r="I56" s="5">
        <f t="shared" si="14"/>
        <v>1845238.0952380954</v>
      </c>
      <c r="J56" s="5">
        <f t="shared" si="14"/>
        <v>2142857.1428571427</v>
      </c>
      <c r="K56" s="5">
        <f t="shared" si="14"/>
        <v>2440476.1904761908</v>
      </c>
      <c r="L56" s="5">
        <f t="shared" si="14"/>
        <v>2696078.4313725494</v>
      </c>
    </row>
    <row r="57" spans="1:12" x14ac:dyDescent="0.2">
      <c r="A57" t="s">
        <v>24</v>
      </c>
      <c r="B57" s="5">
        <v>0</v>
      </c>
      <c r="C57" s="5">
        <v>0</v>
      </c>
      <c r="D57" s="5">
        <f t="shared" ref="D57:L57" si="15">D41/4</f>
        <v>83333.333333333328</v>
      </c>
      <c r="E57" s="5">
        <f t="shared" si="15"/>
        <v>500000</v>
      </c>
      <c r="F57" s="5">
        <f t="shared" si="15"/>
        <v>882352.9411764706</v>
      </c>
      <c r="G57" s="5">
        <f t="shared" si="15"/>
        <v>1250000</v>
      </c>
      <c r="H57" s="5">
        <f t="shared" si="15"/>
        <v>1547619.0476190476</v>
      </c>
      <c r="I57" s="5">
        <f t="shared" si="15"/>
        <v>1845238.0952380954</v>
      </c>
      <c r="J57" s="5">
        <f t="shared" si="15"/>
        <v>2142857.1428571427</v>
      </c>
      <c r="K57" s="5">
        <f t="shared" si="15"/>
        <v>2440476.1904761908</v>
      </c>
      <c r="L57" s="5">
        <f t="shared" si="15"/>
        <v>2696078.4313725494</v>
      </c>
    </row>
    <row r="58" spans="1:12" x14ac:dyDescent="0.2">
      <c r="A58" t="s">
        <v>25</v>
      </c>
      <c r="B58" s="5">
        <v>0</v>
      </c>
      <c r="C58" s="5">
        <v>0</v>
      </c>
      <c r="D58" s="5">
        <f t="shared" ref="D58:L58" si="16">D41/4</f>
        <v>83333.333333333328</v>
      </c>
      <c r="E58" s="5">
        <f t="shared" si="16"/>
        <v>500000</v>
      </c>
      <c r="F58" s="5">
        <f t="shared" si="16"/>
        <v>882352.9411764706</v>
      </c>
      <c r="G58" s="5">
        <f t="shared" si="16"/>
        <v>1250000</v>
      </c>
      <c r="H58" s="5">
        <f t="shared" si="16"/>
        <v>1547619.0476190476</v>
      </c>
      <c r="I58" s="5">
        <f t="shared" si="16"/>
        <v>1845238.0952380954</v>
      </c>
      <c r="J58" s="5">
        <f t="shared" si="16"/>
        <v>2142857.1428571427</v>
      </c>
      <c r="K58" s="5">
        <f t="shared" si="16"/>
        <v>2440476.1904761908</v>
      </c>
      <c r="L58" s="5">
        <f t="shared" si="16"/>
        <v>2696078.4313725494</v>
      </c>
    </row>
    <row r="59" spans="1:12" ht="25.5" x14ac:dyDescent="0.2">
      <c r="A59" t="s">
        <v>53</v>
      </c>
      <c r="B59" s="5">
        <v>0</v>
      </c>
      <c r="C59" s="5">
        <v>0</v>
      </c>
      <c r="D59" s="5">
        <f t="shared" ref="D59:L59" si="17">D41/4</f>
        <v>83333.333333333328</v>
      </c>
      <c r="E59" s="5">
        <f t="shared" si="17"/>
        <v>500000</v>
      </c>
      <c r="F59" s="5">
        <f t="shared" si="17"/>
        <v>882352.9411764706</v>
      </c>
      <c r="G59" s="5">
        <f t="shared" si="17"/>
        <v>1250000</v>
      </c>
      <c r="H59" s="5">
        <f t="shared" si="17"/>
        <v>1547619.0476190476</v>
      </c>
      <c r="I59" s="5">
        <f t="shared" si="17"/>
        <v>1845238.0952380954</v>
      </c>
      <c r="J59" s="5">
        <f t="shared" si="17"/>
        <v>2142857.1428571427</v>
      </c>
      <c r="K59" s="5">
        <f t="shared" si="17"/>
        <v>2440476.1904761908</v>
      </c>
      <c r="L59" s="5">
        <f t="shared" si="17"/>
        <v>2696078.4313725494</v>
      </c>
    </row>
    <row r="60" spans="1:12" x14ac:dyDescent="0.2">
      <c r="B60" s="5"/>
    </row>
    <row r="61" spans="1:12" x14ac:dyDescent="0.2">
      <c r="A61" t="s">
        <v>27</v>
      </c>
      <c r="B61" s="5">
        <f t="shared" ref="B61:L61" si="18">SUM(B47,B48,B51,B52,B53,B56,B57,B58,B59)</f>
        <v>5000000</v>
      </c>
      <c r="C61" s="5">
        <f t="shared" si="18"/>
        <v>10000000</v>
      </c>
      <c r="D61" s="5">
        <f t="shared" si="18"/>
        <v>15000000.000000002</v>
      </c>
      <c r="E61" s="5">
        <f t="shared" si="18"/>
        <v>20000000</v>
      </c>
      <c r="F61" s="5">
        <f t="shared" si="18"/>
        <v>25000000</v>
      </c>
      <c r="G61" s="5">
        <f t="shared" si="18"/>
        <v>30000000</v>
      </c>
      <c r="H61" s="5">
        <f t="shared" si="18"/>
        <v>35000000.000000007</v>
      </c>
      <c r="I61" s="5">
        <f t="shared" si="18"/>
        <v>40000000.000000007</v>
      </c>
      <c r="J61" s="5">
        <f t="shared" si="18"/>
        <v>44999999.999999993</v>
      </c>
      <c r="K61" s="5">
        <f t="shared" si="18"/>
        <v>50000000.000000015</v>
      </c>
      <c r="L61" s="5">
        <f t="shared" si="18"/>
        <v>55000000.000000015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 Table</vt:lpstr>
      <vt:lpstr>Liquidation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2014-01-22T17:22:51Z</dcterms:created>
  <dcterms:modified xsi:type="dcterms:W3CDTF">2014-01-22T17:23:45Z</dcterms:modified>
</cp:coreProperties>
</file>